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44525"/>
</workbook>
</file>

<file path=xl/calcChain.xml><?xml version="1.0" encoding="utf-8"?>
<calcChain xmlns="http://schemas.openxmlformats.org/spreadsheetml/2006/main">
  <c r="H45" i="1" l="1"/>
  <c r="H46" i="1"/>
  <c r="G48" i="1"/>
  <c r="G47" i="1"/>
  <c r="G46" i="1"/>
  <c r="G45" i="1"/>
  <c r="G41" i="1"/>
  <c r="G40" i="1"/>
  <c r="G39" i="1"/>
  <c r="J3" i="5"/>
  <c r="J13" i="1"/>
  <c r="H47" i="1"/>
  <c r="H48" i="1"/>
  <c r="C43" i="5"/>
  <c r="C27" i="5"/>
  <c r="I12" i="1" l="1"/>
  <c r="I10" i="1"/>
  <c r="J10" i="1"/>
  <c r="I11" i="1"/>
  <c r="I13" i="1"/>
  <c r="J11" i="1"/>
  <c r="H39" i="1"/>
  <c r="H40" i="1"/>
  <c r="H41" i="1"/>
  <c r="K55" i="1"/>
  <c r="J55" i="1"/>
  <c r="I55" i="1"/>
  <c r="K54" i="1"/>
  <c r="J54" i="1"/>
  <c r="I54" i="1"/>
  <c r="K53" i="1"/>
  <c r="J53" i="1"/>
  <c r="I53" i="1"/>
  <c r="K48" i="1"/>
  <c r="J48" i="1"/>
  <c r="I48" i="1"/>
  <c r="K47" i="1"/>
  <c r="J47" i="1"/>
  <c r="I47" i="1"/>
  <c r="K46" i="1"/>
  <c r="J46" i="1"/>
  <c r="I46" i="1"/>
  <c r="K45" i="1"/>
  <c r="J45" i="1"/>
  <c r="I45" i="1"/>
  <c r="K34" i="1"/>
  <c r="J34" i="1"/>
  <c r="I34" i="1"/>
  <c r="K33" i="1"/>
  <c r="J33" i="1"/>
  <c r="I33" i="1"/>
  <c r="K32" i="1"/>
  <c r="J32" i="1"/>
  <c r="I32" i="1"/>
  <c r="K27" i="1"/>
  <c r="J27" i="1"/>
  <c r="I27" i="1"/>
  <c r="K26" i="1"/>
  <c r="J26" i="1"/>
  <c r="I26" i="1"/>
  <c r="K25" i="1"/>
  <c r="J25" i="1"/>
  <c r="I25" i="1"/>
  <c r="K20" i="1"/>
  <c r="J20" i="1"/>
  <c r="I20" i="1"/>
  <c r="K19" i="1"/>
  <c r="J19" i="1"/>
  <c r="I19" i="1"/>
  <c r="K18" i="1"/>
  <c r="J18" i="1"/>
  <c r="I18" i="1"/>
  <c r="K13" i="1"/>
  <c r="K12" i="1"/>
  <c r="J12" i="1"/>
  <c r="K11" i="1"/>
  <c r="K10" i="1"/>
  <c r="J40" i="1" l="1"/>
  <c r="I41" i="1"/>
  <c r="K41" i="1"/>
  <c r="J41" i="1"/>
  <c r="J39" i="1"/>
  <c r="I40" i="1"/>
  <c r="I39" i="1"/>
  <c r="K40" i="1"/>
  <c r="K39" i="1"/>
  <c r="I50" i="5"/>
  <c r="H50" i="5"/>
  <c r="H46" i="5"/>
  <c r="I46" i="5"/>
  <c r="D5" i="5"/>
  <c r="J2" i="5"/>
  <c r="I20" i="5"/>
  <c r="F36" i="5" s="1"/>
  <c r="I11" i="5"/>
  <c r="E51" i="5" s="1"/>
  <c r="I22" i="5"/>
  <c r="J46" i="5" l="1"/>
  <c r="E29" i="5"/>
  <c r="F35" i="5"/>
  <c r="G35" i="5"/>
  <c r="E33" i="5"/>
  <c r="D31" i="5"/>
  <c r="G49" i="5"/>
  <c r="D45" i="5"/>
  <c r="E49" i="5"/>
  <c r="D51" i="5"/>
  <c r="E47" i="5"/>
  <c r="D49" i="5"/>
  <c r="F51" i="5"/>
  <c r="G51" i="5"/>
  <c r="D29" i="5"/>
  <c r="E45" i="5"/>
  <c r="F49" i="5"/>
  <c r="D33" i="5"/>
  <c r="E35" i="5"/>
  <c r="E31" i="5"/>
  <c r="G33" i="5"/>
  <c r="H34" i="5" s="1"/>
  <c r="D47" i="5"/>
  <c r="F33" i="5"/>
  <c r="D35" i="5"/>
  <c r="D30" i="5"/>
  <c r="D48" i="5"/>
  <c r="D34" i="5"/>
  <c r="G52" i="5"/>
  <c r="D36" i="5"/>
  <c r="G36" i="5"/>
  <c r="E30" i="5"/>
  <c r="E48" i="5"/>
  <c r="F52" i="5"/>
  <c r="D50" i="5"/>
  <c r="E36" i="5"/>
  <c r="G50" i="5"/>
  <c r="G34" i="5"/>
  <c r="D32" i="5"/>
  <c r="F50" i="5"/>
  <c r="E50" i="5"/>
  <c r="E52" i="5"/>
  <c r="E32" i="5"/>
  <c r="D46" i="5"/>
  <c r="E34" i="5"/>
  <c r="D52" i="5"/>
  <c r="K46" i="5"/>
  <c r="J50" i="5"/>
  <c r="K50" i="5"/>
  <c r="E46" i="5"/>
  <c r="F34" i="5"/>
  <c r="I34" i="5" l="1"/>
  <c r="I30" i="5"/>
  <c r="H30" i="5"/>
  <c r="H47" i="5"/>
  <c r="H48" i="5" s="1"/>
  <c r="H31" i="5"/>
  <c r="I47" i="5"/>
  <c r="I48" i="5" s="1"/>
  <c r="H35" i="5"/>
  <c r="H36" i="5" s="1"/>
  <c r="I31" i="5"/>
  <c r="I35" i="5"/>
  <c r="J34" i="5"/>
  <c r="K34" i="5"/>
  <c r="J30" i="5" l="1"/>
  <c r="K30" i="5"/>
  <c r="H32" i="5"/>
  <c r="H40" i="5" s="1"/>
  <c r="J47" i="5"/>
  <c r="J48" i="5"/>
  <c r="K47" i="5"/>
  <c r="J35" i="5"/>
  <c r="H51" i="5"/>
  <c r="H52" i="5" s="1"/>
  <c r="H56" i="5" s="1"/>
  <c r="I32" i="5"/>
  <c r="J31" i="5"/>
  <c r="K31" i="5"/>
  <c r="I51" i="5"/>
  <c r="K35" i="5"/>
  <c r="I36" i="5"/>
  <c r="J36" i="5" s="1"/>
  <c r="J49" i="5"/>
  <c r="K48" i="5"/>
  <c r="J51" i="5" l="1"/>
  <c r="K51" i="5"/>
  <c r="I52" i="5"/>
  <c r="J52" i="5" s="1"/>
  <c r="K32" i="5"/>
  <c r="I40" i="5"/>
  <c r="J33" i="5"/>
  <c r="J32" i="5"/>
  <c r="K36" i="5"/>
  <c r="H28" i="5" l="1"/>
  <c r="K40" i="5"/>
  <c r="J41" i="5"/>
  <c r="J40" i="5"/>
  <c r="K52" i="5"/>
  <c r="I56" i="5"/>
  <c r="J56" i="5" s="1"/>
  <c r="H29" i="5" l="1"/>
  <c r="I29" i="5" s="1"/>
  <c r="I28" i="5"/>
  <c r="H44" i="5"/>
  <c r="J57" i="5"/>
  <c r="K56" i="5"/>
  <c r="H45" i="5" l="1"/>
  <c r="I45" i="5" s="1"/>
  <c r="I44" i="5"/>
</calcChain>
</file>

<file path=xl/sharedStrings.xml><?xml version="1.0" encoding="utf-8"?>
<sst xmlns="http://schemas.openxmlformats.org/spreadsheetml/2006/main" count="179" uniqueCount="77">
  <si>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</si>
  <si>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</si>
  <si>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</si>
  <si>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</si>
  <si>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</si>
  <si>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</si>
  <si>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</si>
  <si>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</si>
  <si>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</si>
  <si>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</si>
  <si>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</si>
  <si>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</si>
  <si>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</si>
  <si>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</si>
  <si>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</si>
  <si>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</si>
  <si>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</si>
  <si>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</si>
  <si>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</si>
  <si>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</si>
  <si>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</si>
  <si>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</si>
  <si>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</si>
  <si>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</si>
  <si>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</si>
  <si>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</si>
  <si>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</si>
  <si>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</si>
  <si>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</si>
  <si>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</si>
  <si>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</si>
  <si>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</si>
  <si>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</si>
  <si>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</si>
  <si>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</si>
  <si>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</si>
  <si>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</si>
  <si>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</si>
  <si>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</si>
  <si>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</si>
  <si>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</si>
  <si>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</si>
  <si>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</si>
  <si>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</si>
  <si>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</si>
  <si>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</si>
  <si>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</si>
  <si>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</si>
  <si>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</si>
  <si>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</si>
  <si>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</si>
  <si>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</si>
  <si>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</si>
  <si>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</si>
  <si>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</si>
  <si>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</si>
  <si>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</si>
  <si>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</si>
  <si>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</si>
  <si>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</si>
  <si>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</si>
  <si>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</si>
  <si>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</si>
  <si>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</si>
  <si>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</si>
  <si>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</si>
  <si>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</si>
  <si>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</si>
  <si>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</si>
  <si>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</si>
  <si>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</si>
  <si>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20-11-01</t>
  </si>
  <si>
    <t>do 21-01-31</t>
  </si>
  <si>
    <t>od 21-02-01</t>
  </si>
  <si>
    <t>Nowa taryfa dla ciepła MZGOK Sp. z o.o. obowiązująca od dnia 2021-08-09</t>
  </si>
  <si>
    <t>do 21-08-08</t>
  </si>
  <si>
    <t>od 21-08-09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</si>
</sst>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\ &quot;zł&quot;"/>
    <numFmt numFmtId="167" formatCode="0.0%"/>
  </numFmts>
  <fonts count="48" x14ac:knownFonts="1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4"/>
          <c:y val="0.20588235294117646"/>
          <c:w val="0.24539950812256794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65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8"/>
          <c:y val="0.20588235294117646"/>
          <c:w val="0.24539950812256794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7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0.66682364600763888</c:v>
                </c:pt>
                <c:pt idx="1">
                  <c:v>0.33317635399236112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79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0.33417635399236112</c:v>
                </c:pt>
                <c:pt idx="1">
                  <c:v>0.66582364600763888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trlProps/ctrlProp1.xml><?xml version="1.0" encoding="utf-8"?>
<formControlPr xmlns="http://schemas.microsoft.com/office/spreadsheetml/2009/9/main" objectType="Spin" dx="15" fmlaLink="$E$11" max="30000" page="10" val="8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Spin" dx="15" fmlaLink="$E$20" max="30000" page="10" val="20"/>
</file>

<file path=xl/ctrlProps/ctrlProp3.xml><?xml version="1.0" encoding="utf-8"?>
<formControlPr xmlns="http://schemas.microsoft.com/office/spreadsheetml/2009/9/main" objectType="Radio" checked="Checked" firstButton="1" fmlaLink="$E$15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checked="Checked" firstButton="1" fmlaLink="$F$20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</xdr:row>
          <xdr:rowOff>47625</xdr:rowOff>
        </xdr:from>
        <xdr:to>
          <xdr:col>5</xdr:col>
          <xdr:colOff>133350</xdr:colOff>
          <xdr:row>11</xdr:row>
          <xdr:rowOff>104775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18</xdr:row>
          <xdr:rowOff>47625</xdr:rowOff>
        </xdr:from>
        <xdr:to>
          <xdr:col>5</xdr:col>
          <xdr:colOff>133350</xdr:colOff>
          <xdr:row>20</xdr:row>
          <xdr:rowOff>104775</xdr:rowOff>
        </xdr:to>
        <xdr:sp macro="" textlink="">
          <xdr:nvSpPr>
            <xdr:cNvPr id="3075" name="Spinner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95250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13</xdr:row>
          <xdr:rowOff>123825</xdr:rowOff>
        </xdr:from>
        <xdr:to>
          <xdr:col>5</xdr:col>
          <xdr:colOff>323850</xdr:colOff>
          <xdr:row>15</xdr:row>
          <xdr:rowOff>28575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A2/A3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0</xdr:rowOff>
        </xdr:from>
        <xdr:to>
          <xdr:col>5</xdr:col>
          <xdr:colOff>323850</xdr:colOff>
          <xdr:row>16</xdr:row>
          <xdr:rowOff>66675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12</xdr:row>
          <xdr:rowOff>47625</xdr:rowOff>
        </xdr:from>
        <xdr:to>
          <xdr:col>10</xdr:col>
          <xdr:colOff>219075</xdr:colOff>
          <xdr:row>17</xdr:row>
          <xdr:rowOff>152400</xdr:rowOff>
        </xdr:to>
        <xdr:sp macro="" textlink="">
          <xdr:nvSpPr>
            <xdr:cNvPr id="3086" name="Group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Odbiorcy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57150</xdr:rowOff>
        </xdr:from>
        <xdr:to>
          <xdr:col>7</xdr:col>
          <xdr:colOff>438150</xdr:colOff>
          <xdr:row>21</xdr:row>
          <xdr:rowOff>66675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Zużycie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609600</xdr:colOff>
          <xdr:row>18</xdr:row>
          <xdr:rowOff>104775</xdr:rowOff>
        </xdr:from>
        <xdr:to>
          <xdr:col>7</xdr:col>
          <xdr:colOff>285750</xdr:colOff>
          <xdr:row>21</xdr:row>
          <xdr:rowOff>38100</xdr:rowOff>
        </xdr:to>
        <xdr:grpSp>
          <xdr:nvGrpSpPr>
            <xdr:cNvPr id="3093" name="Group 21"/>
            <xdr:cNvGrpSpPr>
              <a:grpSpLocks/>
            </xdr:cNvGrpSpPr>
          </xdr:nvGrpSpPr>
          <xdr:grpSpPr bwMode="auto">
            <a:xfrm>
              <a:off x="3686175" y="3219450"/>
              <a:ext cx="933450" cy="419100"/>
              <a:chOff x="374" y="323"/>
              <a:chExt cx="102" cy="44"/>
            </a:xfrm>
          </xdr:grpSpPr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>
              <a:xfrm>
                <a:off x="374" y="32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Miesięczne</a:t>
                </a:r>
              </a:p>
            </xdr:txBody>
          </xdr:sp>
          <xdr:sp macro="" textlink="">
            <xdr:nvSpPr>
              <xdr:cNvPr id="3090" name="Option Button 18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>
              <a:xfrm>
                <a:off x="374" y="34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Roczne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</xdr:row>
          <xdr:rowOff>38100</xdr:rowOff>
        </xdr:from>
        <xdr:to>
          <xdr:col>5</xdr:col>
          <xdr:colOff>323850</xdr:colOff>
          <xdr:row>17</xdr:row>
          <xdr:rowOff>104775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57"/>
  <sheetViews>
    <sheetView showGridLines="0" tabSelected="1" workbookViewId="0">
      <selection activeCell="D6" sqref="D6"/>
    </sheetView>
  </sheetViews>
  <sheetFormatPr defaultRowHeight="12.75" x14ac:dyDescent="0.2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 x14ac:dyDescent="0.2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44417</v>
      </c>
      <c r="K2" s="71"/>
    </row>
    <row r="3" spans="1:11" ht="18" customHeight="1" x14ac:dyDescent="0.2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">
        <v>74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 x14ac:dyDescent="0.25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 x14ac:dyDescent="0.2">
      <c r="A9" s="77"/>
      <c r="B9" s="8" t="s">
        <v>0</v>
      </c>
      <c r="C9" s="9" t="s">
        <v>12</v>
      </c>
      <c r="D9" s="8" t="s">
        <v>1</v>
      </c>
      <c r="E9" s="139" t="s">
        <v>75</v>
      </c>
      <c r="F9" s="44" t="s">
        <v>76</v>
      </c>
      <c r="G9" s="139" t="s">
        <v>75</v>
      </c>
      <c r="H9" s="44" t="s">
        <v>76</v>
      </c>
      <c r="I9" s="116" t="s">
        <v>9</v>
      </c>
      <c r="J9" s="116" t="s">
        <v>40</v>
      </c>
      <c r="K9" s="71"/>
    </row>
    <row r="10" spans="1:11" ht="12.75" customHeight="1" x14ac:dyDescent="0.2">
      <c r="A10" s="77"/>
      <c r="B10" s="6">
        <v>1</v>
      </c>
      <c r="C10" s="4" t="s">
        <v>10</v>
      </c>
      <c r="D10" s="13" t="s">
        <v>5</v>
      </c>
      <c r="E10" s="88">
        <v>124338.75</v>
      </c>
      <c r="F10" s="140">
        <v>124456.11</v>
      </c>
      <c r="G10" s="145">
        <v>152936.66</v>
      </c>
      <c r="H10" s="146">
        <v>153081.01999999999</v>
      </c>
      <c r="I10" s="147">
        <f t="shared" ref="I10:I13" si="0">IF(G10&gt;0,H10/G10-1,"")</f>
        <v>9.4392018238131925E-4</v>
      </c>
      <c r="J10" s="132">
        <f t="shared" ref="J10:J11" si="1">IF(G10&gt;0,H10-G10,"")</f>
        <v>144.35999999998603</v>
      </c>
      <c r="K10" s="131" t="str">
        <f>IF(H10&lt;&gt;G10,"þ"," ")</f>
        <v>þ</v>
      </c>
    </row>
    <row r="11" spans="1:11" ht="12.75" customHeight="1" x14ac:dyDescent="0.2">
      <c r="A11" s="77"/>
      <c r="B11" s="6"/>
      <c r="C11" s="4"/>
      <c r="D11" s="13" t="s">
        <v>6</v>
      </c>
      <c r="E11" s="88">
        <v>10361.56</v>
      </c>
      <c r="F11" s="140">
        <v>10371.34</v>
      </c>
      <c r="G11" s="145">
        <v>12744.72</v>
      </c>
      <c r="H11" s="146">
        <v>12756.75</v>
      </c>
      <c r="I11" s="147">
        <f t="shared" si="0"/>
        <v>9.4392030582080011E-4</v>
      </c>
      <c r="J11" s="132">
        <f t="shared" si="1"/>
        <v>12.030000000000655</v>
      </c>
      <c r="K11" s="131" t="str">
        <f>IF(H11&lt;&gt;G11,"þ"," ")</f>
        <v>þ</v>
      </c>
    </row>
    <row r="12" spans="1:11" ht="12.75" customHeight="1" x14ac:dyDescent="0.2">
      <c r="A12" s="77"/>
      <c r="B12" s="6">
        <v>2</v>
      </c>
      <c r="C12" s="4" t="s">
        <v>11</v>
      </c>
      <c r="D12" s="13" t="s">
        <v>7</v>
      </c>
      <c r="E12" s="88">
        <v>31.35</v>
      </c>
      <c r="F12" s="140">
        <v>31.56</v>
      </c>
      <c r="G12" s="145">
        <v>38.56</v>
      </c>
      <c r="H12" s="146">
        <v>38.82</v>
      </c>
      <c r="I12" s="147">
        <f t="shared" si="0"/>
        <v>6.7427385892115943E-3</v>
      </c>
      <c r="J12" s="132">
        <f t="shared" ref="J12" si="2">IF(G12&gt;0,H12-G12,"")</f>
        <v>0.25999999999999801</v>
      </c>
      <c r="K12" s="131" t="str">
        <f>IF(H12&lt;&gt;G12,"þ"," ")</f>
        <v>þ</v>
      </c>
    </row>
    <row r="13" spans="1:11" ht="12.75" customHeight="1" x14ac:dyDescent="0.2">
      <c r="A13" s="77"/>
      <c r="B13" s="6">
        <v>3</v>
      </c>
      <c r="C13" s="4" t="s">
        <v>4</v>
      </c>
      <c r="D13" s="13" t="s">
        <v>8</v>
      </c>
      <c r="E13" s="155">
        <v>6.93</v>
      </c>
      <c r="F13" s="153">
        <v>6.93</v>
      </c>
      <c r="G13" s="156">
        <v>8.52</v>
      </c>
      <c r="H13" s="154">
        <v>8.52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 x14ac:dyDescent="0.2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 x14ac:dyDescent="0.25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 x14ac:dyDescent="0.2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 x14ac:dyDescent="0.2">
      <c r="A17" s="77"/>
      <c r="B17" s="8"/>
      <c r="C17" s="9"/>
      <c r="D17" s="8"/>
      <c r="E17" s="116" t="s">
        <v>71</v>
      </c>
      <c r="F17" s="44" t="s">
        <v>71</v>
      </c>
      <c r="G17" s="116" t="s">
        <v>71</v>
      </c>
      <c r="H17" s="44" t="s">
        <v>71</v>
      </c>
      <c r="I17" s="116" t="s">
        <v>9</v>
      </c>
      <c r="J17" s="116" t="s">
        <v>40</v>
      </c>
      <c r="K17" s="71"/>
    </row>
    <row r="18" spans="1:11" ht="12.75" customHeight="1" x14ac:dyDescent="0.2">
      <c r="A18" s="77"/>
      <c r="B18" s="6">
        <v>1</v>
      </c>
      <c r="C18" s="4" t="s">
        <v>13</v>
      </c>
      <c r="D18" s="13" t="s">
        <v>5</v>
      </c>
      <c r="E18" s="155">
        <v>71117.98</v>
      </c>
      <c r="F18" s="153">
        <v>71117.98</v>
      </c>
      <c r="G18" s="156">
        <v>87475.12</v>
      </c>
      <c r="H18" s="154">
        <v>87475.12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 x14ac:dyDescent="0.2">
      <c r="A19" s="77"/>
      <c r="B19" s="6"/>
      <c r="C19" s="4"/>
      <c r="D19" s="13" t="s">
        <v>6</v>
      </c>
      <c r="E19" s="155">
        <v>5926.5</v>
      </c>
      <c r="F19" s="153">
        <v>5926.5</v>
      </c>
      <c r="G19" s="156">
        <v>7289.6</v>
      </c>
      <c r="H19" s="154">
        <v>7289.6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 x14ac:dyDescent="0.2">
      <c r="A20" s="77"/>
      <c r="B20" s="6">
        <v>2</v>
      </c>
      <c r="C20" s="4" t="s">
        <v>14</v>
      </c>
      <c r="D20" s="13" t="s">
        <v>7</v>
      </c>
      <c r="E20" s="155">
        <v>15.47</v>
      </c>
      <c r="F20" s="153">
        <v>15.47</v>
      </c>
      <c r="G20" s="156">
        <v>19.03</v>
      </c>
      <c r="H20" s="154">
        <v>19.03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 x14ac:dyDescent="0.2">
      <c r="A21" s="77"/>
      <c r="I21" s="143"/>
      <c r="J21" s="144"/>
      <c r="K21" s="131"/>
    </row>
    <row r="22" spans="1:11" ht="18" customHeight="1" x14ac:dyDescent="0.25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 x14ac:dyDescent="0.2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 x14ac:dyDescent="0.2">
      <c r="A24" s="94"/>
      <c r="E24" s="116" t="s">
        <v>71</v>
      </c>
      <c r="F24" s="44" t="s">
        <v>71</v>
      </c>
      <c r="G24" s="116" t="s">
        <v>71</v>
      </c>
      <c r="H24" s="44" t="s">
        <v>71</v>
      </c>
      <c r="I24" s="116" t="s">
        <v>9</v>
      </c>
      <c r="J24" s="116" t="s">
        <v>40</v>
      </c>
      <c r="K24" s="71"/>
    </row>
    <row r="25" spans="1:11" ht="12.75" customHeight="1" x14ac:dyDescent="0.2">
      <c r="A25" s="94"/>
      <c r="B25" s="6">
        <v>1</v>
      </c>
      <c r="C25" s="4" t="s">
        <v>13</v>
      </c>
      <c r="D25" s="13" t="s">
        <v>5</v>
      </c>
      <c r="E25" s="155">
        <v>58816.99</v>
      </c>
      <c r="F25" s="153">
        <v>58816.99</v>
      </c>
      <c r="G25" s="156">
        <v>72344.899999999994</v>
      </c>
      <c r="H25" s="154">
        <v>72344.899999999994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 x14ac:dyDescent="0.2">
      <c r="A26" s="77"/>
      <c r="B26" s="6"/>
      <c r="C26" s="4"/>
      <c r="D26" s="13" t="s">
        <v>6</v>
      </c>
      <c r="E26" s="155">
        <v>4901.42</v>
      </c>
      <c r="F26" s="153">
        <v>4901.42</v>
      </c>
      <c r="G26" s="156">
        <v>6028.75</v>
      </c>
      <c r="H26" s="154">
        <v>6028.75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 x14ac:dyDescent="0.2">
      <c r="A27" s="77"/>
      <c r="B27" s="6">
        <v>2</v>
      </c>
      <c r="C27" s="4" t="s">
        <v>14</v>
      </c>
      <c r="D27" s="13" t="s">
        <v>7</v>
      </c>
      <c r="E27" s="155">
        <v>16.48</v>
      </c>
      <c r="F27" s="153">
        <v>16.48</v>
      </c>
      <c r="G27" s="156">
        <v>20.27</v>
      </c>
      <c r="H27" s="154">
        <v>20.27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 x14ac:dyDescent="0.2">
      <c r="A28" s="77"/>
      <c r="K28" s="71"/>
    </row>
    <row r="29" spans="1:11" ht="18" customHeight="1" x14ac:dyDescent="0.25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 x14ac:dyDescent="0.2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 x14ac:dyDescent="0.2">
      <c r="A31" s="77"/>
      <c r="B31" s="8"/>
      <c r="C31" s="9"/>
      <c r="D31" s="8"/>
      <c r="E31" s="116" t="s">
        <v>71</v>
      </c>
      <c r="F31" s="44" t="s">
        <v>71</v>
      </c>
      <c r="G31" s="116" t="s">
        <v>71</v>
      </c>
      <c r="H31" s="44" t="s">
        <v>71</v>
      </c>
      <c r="I31" s="116" t="s">
        <v>9</v>
      </c>
      <c r="J31" s="116" t="s">
        <v>40</v>
      </c>
      <c r="K31" s="71"/>
    </row>
    <row r="32" spans="1:11" ht="12.75" customHeight="1" x14ac:dyDescent="0.2">
      <c r="A32" s="77"/>
      <c r="B32" s="6">
        <v>1</v>
      </c>
      <c r="C32" s="4" t="s">
        <v>13</v>
      </c>
      <c r="D32" s="13" t="s">
        <v>5</v>
      </c>
      <c r="E32" s="155">
        <v>72400.490000000005</v>
      </c>
      <c r="F32" s="153">
        <v>72400.490000000005</v>
      </c>
      <c r="G32" s="156">
        <v>89052.6</v>
      </c>
      <c r="H32" s="154">
        <v>89052.6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 x14ac:dyDescent="0.2">
      <c r="A33" s="77"/>
      <c r="B33" s="6"/>
      <c r="C33" s="4"/>
      <c r="D33" s="13" t="s">
        <v>6</v>
      </c>
      <c r="E33" s="155">
        <v>6033.37</v>
      </c>
      <c r="F33" s="153">
        <v>6033.37</v>
      </c>
      <c r="G33" s="156">
        <v>7421.05</v>
      </c>
      <c r="H33" s="154">
        <v>7421.05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 x14ac:dyDescent="0.2">
      <c r="A34" s="77"/>
      <c r="B34" s="6">
        <v>2</v>
      </c>
      <c r="C34" s="4" t="s">
        <v>14</v>
      </c>
      <c r="D34" s="13" t="s">
        <v>7</v>
      </c>
      <c r="E34" s="155">
        <v>15.55</v>
      </c>
      <c r="F34" s="153">
        <v>15.55</v>
      </c>
      <c r="G34" s="156">
        <v>19.13</v>
      </c>
      <c r="H34" s="154">
        <v>19.13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 x14ac:dyDescent="0.2">
      <c r="A35" s="77"/>
      <c r="K35" s="71"/>
    </row>
    <row r="36" spans="1:11" ht="18" customHeight="1" x14ac:dyDescent="0.25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 x14ac:dyDescent="0.2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 x14ac:dyDescent="0.2">
      <c r="A38" s="77"/>
      <c r="B38" s="6"/>
      <c r="C38" s="4"/>
      <c r="D38" s="4"/>
      <c r="E38" s="9"/>
      <c r="F38" s="6" t="s">
        <v>26</v>
      </c>
      <c r="G38" s="139" t="s">
        <v>75</v>
      </c>
      <c r="H38" s="44" t="s">
        <v>76</v>
      </c>
      <c r="I38" s="116" t="s">
        <v>9</v>
      </c>
      <c r="J38" s="116" t="s">
        <v>40</v>
      </c>
      <c r="K38" s="71"/>
    </row>
    <row r="39" spans="1:11" ht="12.75" customHeight="1" x14ac:dyDescent="0.2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57.59</v>
      </c>
      <c r="H39" s="146">
        <f>H12+H20</f>
        <v>57.85</v>
      </c>
      <c r="I39" s="147">
        <f>IF(G39&gt;0,H39/G39-1,"")</f>
        <v>4.5146726862301811E-3</v>
      </c>
      <c r="J39" s="132">
        <f>IF(G39&gt;0,H39-G39,"")</f>
        <v>0.25999999999999801</v>
      </c>
      <c r="K39" s="131" t="str">
        <f>IF(H39&lt;&gt;G39,"þ"," ")</f>
        <v>þ</v>
      </c>
    </row>
    <row r="40" spans="1:11" ht="12.75" customHeight="1" x14ac:dyDescent="0.2">
      <c r="A40" s="77"/>
      <c r="B40" s="6"/>
      <c r="C40" s="4"/>
      <c r="D40" s="4"/>
      <c r="E40" s="9"/>
      <c r="F40" s="29" t="s">
        <v>19</v>
      </c>
      <c r="G40" s="145">
        <f>G12+G27</f>
        <v>58.83</v>
      </c>
      <c r="H40" s="146">
        <f>H12+H27</f>
        <v>59.09</v>
      </c>
      <c r="I40" s="147">
        <f>IF(G40&gt;0,H40/G40-1,"")</f>
        <v>4.4195138534761647E-3</v>
      </c>
      <c r="J40" s="132">
        <f>IF(G40&gt;0,H40-G40,"")</f>
        <v>0.26000000000000512</v>
      </c>
      <c r="K40" s="131" t="str">
        <f>IF(H40&lt;&gt;G40,"þ"," ")</f>
        <v>þ</v>
      </c>
    </row>
    <row r="41" spans="1:11" ht="12.75" customHeight="1" x14ac:dyDescent="0.2">
      <c r="A41" s="77"/>
      <c r="B41" s="104" t="s">
        <v>53</v>
      </c>
      <c r="E41" s="9"/>
      <c r="F41" s="29" t="s">
        <v>20</v>
      </c>
      <c r="G41" s="145">
        <f>G12+G34</f>
        <v>57.69</v>
      </c>
      <c r="H41" s="146">
        <f>H12+H34</f>
        <v>57.95</v>
      </c>
      <c r="I41" s="147">
        <f>IF(G41&gt;0,H41/G41-1,"")</f>
        <v>4.5068469405444844E-3</v>
      </c>
      <c r="J41" s="132">
        <f>IF(G41&gt;0,H41-G41,"")</f>
        <v>0.26000000000000512</v>
      </c>
      <c r="K41" s="131" t="str">
        <f>IF(H41&lt;&gt;G41,"þ"," ")</f>
        <v>þ</v>
      </c>
    </row>
    <row r="42" spans="1:11" ht="18" customHeight="1" x14ac:dyDescent="0.25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 x14ac:dyDescent="0.2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 x14ac:dyDescent="0.2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 x14ac:dyDescent="0.2">
      <c r="A45" s="77"/>
      <c r="B45" s="6">
        <v>1</v>
      </c>
      <c r="C45" s="4" t="s">
        <v>10</v>
      </c>
      <c r="D45" s="13" t="s">
        <v>5</v>
      </c>
      <c r="E45" s="155">
        <v>208770.34</v>
      </c>
      <c r="F45" s="153">
        <v>208770.34</v>
      </c>
      <c r="G45" s="156">
        <f t="shared" ref="G45:H48" si="4">E45*1.23</f>
        <v>256787.51819999999</v>
      </c>
      <c r="H45" s="154">
        <f t="shared" si="4"/>
        <v>256787.51819999999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 x14ac:dyDescent="0.2">
      <c r="A46" s="77"/>
      <c r="B46" s="6"/>
      <c r="C46" s="4"/>
      <c r="D46" s="13" t="s">
        <v>6</v>
      </c>
      <c r="E46" s="155">
        <v>17397.53</v>
      </c>
      <c r="F46" s="153">
        <v>17397.53</v>
      </c>
      <c r="G46" s="156">
        <f t="shared" si="4"/>
        <v>21398.961899999998</v>
      </c>
      <c r="H46" s="154">
        <f t="shared" si="4"/>
        <v>21398.961899999998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 x14ac:dyDescent="0.2">
      <c r="A47" s="77"/>
      <c r="B47" s="6">
        <v>2</v>
      </c>
      <c r="C47" s="4" t="s">
        <v>11</v>
      </c>
      <c r="D47" s="13" t="s">
        <v>7</v>
      </c>
      <c r="E47" s="155">
        <v>47.54</v>
      </c>
      <c r="F47" s="153">
        <v>47.54</v>
      </c>
      <c r="G47" s="156">
        <f t="shared" si="4"/>
        <v>58.474199999999996</v>
      </c>
      <c r="H47" s="154">
        <f t="shared" si="4"/>
        <v>58.474199999999996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 x14ac:dyDescent="0.2">
      <c r="A48" s="77"/>
      <c r="B48" s="6">
        <v>3</v>
      </c>
      <c r="C48" s="4" t="s">
        <v>4</v>
      </c>
      <c r="D48" s="13" t="s">
        <v>8</v>
      </c>
      <c r="E48" s="155">
        <v>17.59</v>
      </c>
      <c r="F48" s="153">
        <v>17.59</v>
      </c>
      <c r="G48" s="156">
        <f t="shared" si="4"/>
        <v>21.6357</v>
      </c>
      <c r="H48" s="154">
        <f t="shared" si="4"/>
        <v>21.6357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 x14ac:dyDescent="0.2">
      <c r="A49" s="77"/>
      <c r="K49" s="71"/>
    </row>
    <row r="50" spans="1:11" ht="18" customHeight="1" x14ac:dyDescent="0.25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 x14ac:dyDescent="0.2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 x14ac:dyDescent="0.2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 x14ac:dyDescent="0.2">
      <c r="A53" s="77"/>
      <c r="B53" s="6">
        <v>1</v>
      </c>
      <c r="C53" s="4" t="s">
        <v>13</v>
      </c>
      <c r="D53" s="13" t="s">
        <v>5</v>
      </c>
      <c r="E53" s="155">
        <v>33347.440000000002</v>
      </c>
      <c r="F53" s="153">
        <v>33347.440000000002</v>
      </c>
      <c r="G53" s="156">
        <v>41017.35</v>
      </c>
      <c r="H53" s="154">
        <v>41017.35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 x14ac:dyDescent="0.2">
      <c r="A54" s="77"/>
      <c r="B54" s="6"/>
      <c r="C54" s="4"/>
      <c r="D54" s="13" t="s">
        <v>6</v>
      </c>
      <c r="E54" s="155">
        <v>2778.95</v>
      </c>
      <c r="F54" s="153">
        <v>2778.95</v>
      </c>
      <c r="G54" s="156">
        <v>3418.11</v>
      </c>
      <c r="H54" s="154">
        <v>3418.11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 x14ac:dyDescent="0.2">
      <c r="A55" s="77"/>
      <c r="B55" s="6">
        <v>2</v>
      </c>
      <c r="C55" s="4" t="s">
        <v>14</v>
      </c>
      <c r="D55" s="13" t="s">
        <v>7</v>
      </c>
      <c r="E55" s="155">
        <v>9.43</v>
      </c>
      <c r="F55" s="153">
        <v>9.43</v>
      </c>
      <c r="G55" s="156">
        <v>11.6</v>
      </c>
      <c r="H55" s="154">
        <v>11.6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 x14ac:dyDescent="0.25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 x14ac:dyDescent="0.2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L59"/>
  <sheetViews>
    <sheetView showGridLines="0" workbookViewId="0">
      <selection activeCell="E11" sqref="E11"/>
    </sheetView>
  </sheetViews>
  <sheetFormatPr defaultRowHeight="12.75" x14ac:dyDescent="0.2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 x14ac:dyDescent="0.2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44417</v>
      </c>
      <c r="K2" s="71"/>
    </row>
    <row r="3" spans="1:11" ht="18" customHeight="1" x14ac:dyDescent="0.2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tr">
        <f>IF(LEN(Ceny!D5&gt;0),Ceny!D5," ")</f>
        <v>Nowa taryfa dla ciepła MZGOK Sp. z o.o. obowiązująca od dnia 2021-08-09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 x14ac:dyDescent="0.25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 x14ac:dyDescent="0.2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 x14ac:dyDescent="0.2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 x14ac:dyDescent="0.2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 x14ac:dyDescent="0.2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 x14ac:dyDescent="0.2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 x14ac:dyDescent="0.2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 x14ac:dyDescent="0.2">
      <c r="A15" s="77"/>
      <c r="B15" s="6">
        <v>2</v>
      </c>
      <c r="C15" s="12" t="s">
        <v>31</v>
      </c>
      <c r="D15" s="4"/>
      <c r="E15" s="20">
        <v>1</v>
      </c>
      <c r="F15" s="105" t="s">
        <v>56</v>
      </c>
      <c r="G15" s="106"/>
      <c r="H15" s="108"/>
      <c r="I15" s="109"/>
      <c r="J15" s="110"/>
      <c r="K15" s="71"/>
    </row>
    <row r="16" spans="1:11" ht="12.75" customHeight="1" x14ac:dyDescent="0.2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 x14ac:dyDescent="0.2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 x14ac:dyDescent="0.2">
      <c r="A18" s="77"/>
      <c r="K18" s="71"/>
    </row>
    <row r="19" spans="1:12" ht="12.75" customHeight="1" x14ac:dyDescent="0.2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 x14ac:dyDescent="0.2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 x14ac:dyDescent="0.2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 x14ac:dyDescent="0.2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 x14ac:dyDescent="0.2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 x14ac:dyDescent="0.2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 x14ac:dyDescent="0.2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 x14ac:dyDescent="0.25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 x14ac:dyDescent="0.2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 x14ac:dyDescent="0.2">
      <c r="A28" s="77"/>
      <c r="B28" s="9"/>
      <c r="F28" s="29"/>
      <c r="G28" s="8"/>
      <c r="H28" s="115">
        <f>IF(I40&lt;&gt;0,IF(E15=4,0,I32/I40),0)</f>
        <v>0.66682364600763888</v>
      </c>
      <c r="I28" s="115">
        <f>1-H28</f>
        <v>0.33317635399236112</v>
      </c>
      <c r="J28" s="30"/>
      <c r="K28" s="130"/>
    </row>
    <row r="29" spans="1:12" ht="12.75" customHeight="1" x14ac:dyDescent="0.2">
      <c r="A29" s="77"/>
      <c r="B29" s="4"/>
      <c r="D29" s="120">
        <f>I11*Ceny!G11</f>
        <v>101.95775999999999</v>
      </c>
      <c r="E29" s="120">
        <f>I11*Ceny!G46</f>
        <v>171.1916952</v>
      </c>
      <c r="F29" s="120"/>
      <c r="G29" s="120"/>
      <c r="H29" s="115">
        <f>1-H28+0.001</f>
        <v>0.33417635399236112</v>
      </c>
      <c r="I29" s="115">
        <f>1-H29</f>
        <v>0.66582364600763888</v>
      </c>
      <c r="J29" s="31"/>
      <c r="K29" s="130"/>
      <c r="L29" s="3"/>
    </row>
    <row r="30" spans="1:12" ht="12.75" customHeight="1" x14ac:dyDescent="0.2">
      <c r="A30" s="77"/>
      <c r="B30" s="6">
        <v>1</v>
      </c>
      <c r="C30" s="4" t="s">
        <v>68</v>
      </c>
      <c r="D30" s="120">
        <f>I20*Ceny!G12</f>
        <v>771.2</v>
      </c>
      <c r="E30" s="120">
        <f>I20*Ceny!G47</f>
        <v>1169.4839999999999</v>
      </c>
      <c r="F30" s="117"/>
      <c r="G30" s="116"/>
      <c r="H30" s="141">
        <f>IF(F20=1,IF(E15&lt;=3,D29,E29),0)</f>
        <v>101.95775999999999</v>
      </c>
      <c r="I30" s="32">
        <f>IF(F20=1,IF(E15&lt;=3,D31,E31),0)</f>
        <v>102.054</v>
      </c>
      <c r="J30" s="149">
        <f>IF(H30&gt;0,I30/H30-1,0)</f>
        <v>9.4392030582080011E-4</v>
      </c>
      <c r="K30" s="131" t="str">
        <f>IF(H30&lt;&gt;I30,"þ"," ")</f>
        <v>þ</v>
      </c>
    </row>
    <row r="31" spans="1:12" ht="12.75" customHeight="1" x14ac:dyDescent="0.2">
      <c r="A31" s="77"/>
      <c r="B31" s="6"/>
      <c r="C31" s="59" t="s">
        <v>69</v>
      </c>
      <c r="D31" s="121">
        <f>I11*Ceny!H11</f>
        <v>102.054</v>
      </c>
      <c r="E31" s="121">
        <f>I11*Ceny!H46</f>
        <v>171.1916952</v>
      </c>
      <c r="F31" s="118"/>
      <c r="G31" s="118"/>
      <c r="H31" s="91">
        <f>IF(F20=1,IF(E15&lt;=3,D30,E30),0)</f>
        <v>771.2</v>
      </c>
      <c r="I31" s="60">
        <f>IF(F20=1,IF(E15&lt;=3,D32,E32),0)</f>
        <v>776.4</v>
      </c>
      <c r="J31" s="151">
        <f>IF(H31&gt;0,I31/H31-1,0)</f>
        <v>6.7427385892115943E-3</v>
      </c>
      <c r="K31" s="131" t="str">
        <f t="shared" ref="K31:K36" si="0">IF(H31&lt;&gt;I31,"þ"," ")</f>
        <v>þ</v>
      </c>
    </row>
    <row r="32" spans="1:12" ht="12.75" customHeight="1" x14ac:dyDescent="0.2">
      <c r="A32" s="77"/>
      <c r="B32" s="6"/>
      <c r="C32" s="12" t="s">
        <v>70</v>
      </c>
      <c r="D32" s="122">
        <f>I20*Ceny!H12</f>
        <v>776.4</v>
      </c>
      <c r="E32" s="122">
        <f>I20*Ceny!H47</f>
        <v>1169.4839999999999</v>
      </c>
      <c r="F32" s="113"/>
      <c r="G32" s="113"/>
      <c r="H32" s="85">
        <f>SUM(H30:H31)</f>
        <v>873.15776000000005</v>
      </c>
      <c r="I32" s="33">
        <f>SUM(I30:I31)</f>
        <v>878.45399999999995</v>
      </c>
      <c r="J32" s="150">
        <f>IF(H32&gt;0,I32/H32-1,0)</f>
        <v>6.0656163669665641E-3</v>
      </c>
      <c r="K32" s="131" t="str">
        <f t="shared" si="0"/>
        <v>þ</v>
      </c>
    </row>
    <row r="33" spans="1:12" ht="12.75" customHeight="1" x14ac:dyDescent="0.2">
      <c r="A33" s="77"/>
      <c r="B33" s="6"/>
      <c r="C33" s="4"/>
      <c r="D33" s="120">
        <f>I11*Ceny!G19</f>
        <v>58.316800000000001</v>
      </c>
      <c r="E33" s="120">
        <f>I11*Ceny!G26</f>
        <v>48.230000000000004</v>
      </c>
      <c r="F33" s="120">
        <f>I11*Ceny!G33</f>
        <v>59.368400000000001</v>
      </c>
      <c r="G33" s="120">
        <f>I11*Ceny!G54</f>
        <v>27.34488</v>
      </c>
      <c r="H33" s="86"/>
      <c r="I33" s="34" t="s">
        <v>40</v>
      </c>
      <c r="J33" s="90">
        <f>I32-H32</f>
        <v>5.2962399999998979</v>
      </c>
      <c r="K33" s="131"/>
    </row>
    <row r="34" spans="1:12" ht="12.75" customHeight="1" x14ac:dyDescent="0.2">
      <c r="A34" s="77"/>
      <c r="B34" s="6">
        <v>2</v>
      </c>
      <c r="C34" s="4" t="s">
        <v>34</v>
      </c>
      <c r="D34" s="120">
        <f>I20*Ceny!G20</f>
        <v>380.6</v>
      </c>
      <c r="E34" s="120">
        <f>I20*Ceny!G27</f>
        <v>405.4</v>
      </c>
      <c r="F34" s="120">
        <f>I20*Ceny!G34</f>
        <v>382.59999999999997</v>
      </c>
      <c r="G34" s="120">
        <f>I20*Ceny!G55</f>
        <v>232</v>
      </c>
      <c r="H34" s="141">
        <f>IF(F20=1,IF(E15=1,D33,IF(E15=2,E33,IF(E15=3,F33,IF(E15=4,G33,0)))),0)</f>
        <v>58.316800000000001</v>
      </c>
      <c r="I34" s="32">
        <f>IF(F20=1,IF(E15=1,D35,IF(E15=2,E35,IF(E15=3,F35,IF(E15=4,G35,0)))),0)</f>
        <v>58.316800000000001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 x14ac:dyDescent="0.2">
      <c r="A35" s="77"/>
      <c r="B35" s="6"/>
      <c r="C35" s="59" t="s">
        <v>35</v>
      </c>
      <c r="D35" s="121">
        <f>I11*Ceny!H19</f>
        <v>58.316800000000001</v>
      </c>
      <c r="E35" s="121">
        <f>I11*Ceny!H26</f>
        <v>48.230000000000004</v>
      </c>
      <c r="F35" s="121">
        <f>I11*Ceny!H33</f>
        <v>59.368400000000001</v>
      </c>
      <c r="G35" s="121">
        <f>I11*Ceny!H54</f>
        <v>27.34488</v>
      </c>
      <c r="H35" s="91">
        <f>IF(F20=1,IF(E15=1,D34,IF(E15=2,E34,IF(E15=3,F34,IF(E15=4,G34,0)))),0)</f>
        <v>380.6</v>
      </c>
      <c r="I35" s="60">
        <f>IF(F20=1,IF(E15=1,D36,IF(E15=2,E36,IF(E15=3,F36,IF(E15=4,G36,0)))),0)</f>
        <v>380.6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 x14ac:dyDescent="0.2">
      <c r="A36" s="77"/>
      <c r="B36" s="6"/>
      <c r="C36" s="12" t="s">
        <v>45</v>
      </c>
      <c r="D36" s="122">
        <f>I20*Ceny!H20</f>
        <v>380.6</v>
      </c>
      <c r="E36" s="122">
        <f>I20*Ceny!H27</f>
        <v>405.4</v>
      </c>
      <c r="F36" s="122">
        <f>I20*Ceny!H34</f>
        <v>382.59999999999997</v>
      </c>
      <c r="G36" s="122">
        <f>I20*Ceny!H55</f>
        <v>232</v>
      </c>
      <c r="H36" s="85">
        <f>SUM(H34:H35)</f>
        <v>438.91680000000002</v>
      </c>
      <c r="I36" s="33">
        <f>SUM(I34:I35)</f>
        <v>438.91680000000002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 x14ac:dyDescent="0.2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 x14ac:dyDescent="0.2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 x14ac:dyDescent="0.2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 x14ac:dyDescent="0.2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1312.07456</v>
      </c>
      <c r="I40" s="62">
        <f>I32+I36+I38</f>
        <v>1317.3707999999999</v>
      </c>
      <c r="J40" s="152">
        <f>IF(H40&gt;0,I40/H40-1,0)</f>
        <v>4.0365388991308038E-3</v>
      </c>
      <c r="K40" s="131" t="str">
        <f t="shared" ref="K40" si="1">IF(H40&lt;&gt;I40,"þ"," ")</f>
        <v>þ</v>
      </c>
    </row>
    <row r="41" spans="1:12" ht="12.75" customHeight="1" x14ac:dyDescent="0.2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5.2962399999998979</v>
      </c>
      <c r="K41" s="71"/>
    </row>
    <row r="42" spans="1:12" ht="18" customHeight="1" x14ac:dyDescent="0.25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 x14ac:dyDescent="0.2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 x14ac:dyDescent="0.2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 x14ac:dyDescent="0.2">
      <c r="A45" s="77"/>
      <c r="B45" s="39"/>
      <c r="D45" s="120">
        <f>I11*Ceny!G10</f>
        <v>1223.4932800000001</v>
      </c>
      <c r="E45" s="120">
        <f>I11*Ceny!G45</f>
        <v>2054.3001456000002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 x14ac:dyDescent="0.2">
      <c r="A46" s="77"/>
      <c r="B46" s="8">
        <v>1</v>
      </c>
      <c r="C46" s="4" t="s">
        <v>68</v>
      </c>
      <c r="D46" s="120">
        <f>I20*Ceny!G12</f>
        <v>771.2</v>
      </c>
      <c r="E46" s="120">
        <f>I20*Ceny!G47</f>
        <v>1169.4839999999999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 x14ac:dyDescent="0.2">
      <c r="A47" s="77"/>
      <c r="B47" s="38"/>
      <c r="C47" s="59" t="s">
        <v>69</v>
      </c>
      <c r="D47" s="121">
        <f>I11*Ceny!H10</f>
        <v>1224.64816</v>
      </c>
      <c r="E47" s="121">
        <f>I11*Ceny!H45</f>
        <v>2054.3001456000002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 x14ac:dyDescent="0.2">
      <c r="A48" s="77"/>
      <c r="B48" s="38"/>
      <c r="C48" s="12" t="s">
        <v>70</v>
      </c>
      <c r="D48" s="133">
        <f>I20*Ceny!H12</f>
        <v>776.4</v>
      </c>
      <c r="E48" s="133">
        <f>I20*Ceny!H47</f>
        <v>1169.4839999999999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 x14ac:dyDescent="0.2">
      <c r="A49" s="77"/>
      <c r="B49" s="38"/>
      <c r="C49" s="9"/>
      <c r="D49" s="120">
        <f>I11*Ceny!G18</f>
        <v>699.80096000000003</v>
      </c>
      <c r="E49" s="120">
        <f>I11*Ceny!G25</f>
        <v>578.75919999999996</v>
      </c>
      <c r="F49" s="120">
        <f>I11*Ceny!G32</f>
        <v>712.4208000000001</v>
      </c>
      <c r="G49" s="120">
        <f>I11*Ceny!G53</f>
        <v>328.1388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 x14ac:dyDescent="0.2">
      <c r="A50" s="77"/>
      <c r="B50" s="8">
        <v>2</v>
      </c>
      <c r="C50" s="9" t="s">
        <v>34</v>
      </c>
      <c r="D50" s="120">
        <f>I20*Ceny!G20</f>
        <v>380.6</v>
      </c>
      <c r="E50" s="120">
        <f>I20*Ceny!G27</f>
        <v>405.4</v>
      </c>
      <c r="F50" s="120">
        <f>I20*Ceny!G34</f>
        <v>382.59999999999997</v>
      </c>
      <c r="G50" s="120">
        <f>I20*Ceny!G55</f>
        <v>232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 x14ac:dyDescent="0.2">
      <c r="A51" s="77"/>
      <c r="B51" s="38"/>
      <c r="C51" s="63" t="s">
        <v>35</v>
      </c>
      <c r="D51" s="121">
        <f>I11*Ceny!H18</f>
        <v>699.80096000000003</v>
      </c>
      <c r="E51" s="121">
        <f>I11*Ceny!H25</f>
        <v>578.75919999999996</v>
      </c>
      <c r="F51" s="121">
        <f>I11*Ceny!H32</f>
        <v>712.4208000000001</v>
      </c>
      <c r="G51" s="121">
        <f>I11*Ceny!H53</f>
        <v>328.1388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 x14ac:dyDescent="0.2">
      <c r="A52" s="77"/>
      <c r="B52" s="38"/>
      <c r="C52" s="12" t="s">
        <v>45</v>
      </c>
      <c r="D52" s="122">
        <f>I20*Ceny!H20</f>
        <v>380.6</v>
      </c>
      <c r="E52" s="122">
        <f>I20*Ceny!H27</f>
        <v>405.4</v>
      </c>
      <c r="F52" s="122">
        <f>I20*Ceny!H34</f>
        <v>382.59999999999997</v>
      </c>
      <c r="G52" s="122">
        <f>I20*Ceny!H55</f>
        <v>232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 x14ac:dyDescent="0.2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 x14ac:dyDescent="0.2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 x14ac:dyDescent="0.2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 x14ac:dyDescent="0.2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 x14ac:dyDescent="0.2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 x14ac:dyDescent="0.25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 x14ac:dyDescent="0.2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5</xdr:col>
                    <xdr:colOff>9525</xdr:colOff>
                    <xdr:row>9</xdr:row>
                    <xdr:rowOff>47625</xdr:rowOff>
                  </from>
                  <to>
                    <xdr:col>5</xdr:col>
                    <xdr:colOff>133350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Spinner 3">
              <controlPr defaultSize="0" autoPict="0">
                <anchor moveWithCells="1" sizeWithCells="1">
                  <from>
                    <xdr:col>5</xdr:col>
                    <xdr:colOff>9525</xdr:colOff>
                    <xdr:row>18</xdr:row>
                    <xdr:rowOff>47625</xdr:rowOff>
                  </from>
                  <to>
                    <xdr:col>5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12</xdr:row>
                    <xdr:rowOff>95250</xdr:rowOff>
                  </from>
                  <to>
                    <xdr:col>5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Option Button 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13</xdr:row>
                    <xdr:rowOff>123825</xdr:rowOff>
                  </from>
                  <to>
                    <xdr:col>5</xdr:col>
                    <xdr:colOff>323850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Option Button 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323850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Group Box 14">
              <controlPr defaultSize="0" autoFill="0" autoPict="0">
                <anchor moveWithCells="1">
                  <from>
                    <xdr:col>3</xdr:col>
                    <xdr:colOff>371475</xdr:colOff>
                    <xdr:row>12</xdr:row>
                    <xdr:rowOff>47625</xdr:rowOff>
                  </from>
                  <to>
                    <xdr:col>10</xdr:col>
                    <xdr:colOff>219075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Group Box 15">
              <controlPr defaultSize="0" autoFill="0" autoPict="0">
                <anchor moveWithCells="1">
                  <from>
                    <xdr:col>5</xdr:col>
                    <xdr:colOff>381000</xdr:colOff>
                    <xdr:row>18</xdr:row>
                    <xdr:rowOff>57150</xdr:rowOff>
                  </from>
                  <to>
                    <xdr:col>7</xdr:col>
                    <xdr:colOff>438150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Option Button 26">
              <controlPr defaultSize="0" autoFill="0" autoLine="0" autoPict="0" altText="Grupa A5">
                <anchor moveWithCells="1" sizeWithCells="1">
                  <from>
                    <xdr:col>4</xdr:col>
                    <xdr:colOff>0</xdr:colOff>
                    <xdr:row>16</xdr:row>
                    <xdr:rowOff>38100</xdr:rowOff>
                  </from>
                  <to>
                    <xdr:col>5</xdr:col>
                    <xdr:colOff>323850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Option Button 1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18</xdr:row>
                    <xdr:rowOff>104775</xdr:rowOff>
                  </from>
                  <to>
                    <xdr:col>7</xdr:col>
                    <xdr:colOff>285750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Option Button 1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19</xdr:row>
                    <xdr:rowOff>133350</xdr:rowOff>
                  </from>
                  <to>
                    <xdr:col>7</xdr:col>
                    <xdr:colOff>285750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Amsel</cp:lastModifiedBy>
  <cp:lastPrinted>2010-07-02T08:33:22Z</cp:lastPrinted>
  <dcterms:created xsi:type="dcterms:W3CDTF">2004-06-09T05:45:51Z</dcterms:created>
  <dcterms:modified xsi:type="dcterms:W3CDTF">2021-07-27T11:52:48Z</dcterms:modified>
</cp:coreProperties>
</file>