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G48" i="1"/>
  <c r="G47"/>
  <c r="G46"/>
  <c r="G45"/>
  <c r="G41"/>
  <c r="G40"/>
  <c r="G39"/>
  <c r="J3" i="5"/>
  <c r="J13" i="1"/>
  <c r="H45"/>
  <c r="H46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<sst xmlns="http://schemas.openxmlformats.org/spreadsheetml/2006/main" count="179" uniqueCount="77">
  <si>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</si>
  <si>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</si>
  <si>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</si>
  <si>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</si>
  <si>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</si>
  <si>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</si>
  <si>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</si>
  <si>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</si>
  <si>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</si>
  <si>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</si>
  <si>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</si>
  <si>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</si>
  <si>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</si>
  <si>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</si>
  <si>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</si>
  <si>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</si>
  <si>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</si>
  <si>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</si>
  <si>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</si>
  <si>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</si>
  <si>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</si>
  <si>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</si>
  <si>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</si>
  <si>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</si>
  <si>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</si>
  <si>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</si>
  <si>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</si>
  <si>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</si>
  <si>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</si>
  <si>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</si>
  <si>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</si>
  <si>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</si>
  <si>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</si>
  <si>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</si>
  <si>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</si>
  <si>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</si>
  <si>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</si>
  <si>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</si>
  <si>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</si>
  <si>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</si>
  <si>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</si>
  <si>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</si>
  <si>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</si>
  <si>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</si>
  <si>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</si>
  <si>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</si>
  <si>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</si>
  <si>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</si>
  <si>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</si>
  <si>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</si>
  <si>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</si>
  <si>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</si>
  <si>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</si>
  <si>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</si>
  <si>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</si>
  <si>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</si>
  <si>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</si>
  <si>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</si>
  <si>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</si>
  <si>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</si>
  <si>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</si>
  <si>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</si>
  <si>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</si>
  <si>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</si>
  <si>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</si>
  <si>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</si>
  <si>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</si>
  <si>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</si>
  <si>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</si>
  <si>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</si>
  <si>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</si>
  <si>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19-11-01</t>
  </si>
  <si>
    <t>do 20-01-31</t>
  </si>
  <si>
    <t>od 20-02-01</t>
  </si>
  <si>
    <t>do 20-02-29</t>
  </si>
  <si>
    <t>od 20-03-01</t>
  </si>
  <si>
    <t>Nowa taryfa dla ciepła PAK S.A. obowiązująca od dnia 2020-03-01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</si>
</sst>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06"/>
          <c:y val="0.20588235294117646"/>
          <c:w val="0.24539950812256794"/>
          <c:h val="0.588235294117639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70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55" r="0.750000000000006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18"/>
          <c:h val="0.588235294117639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55" r="0.750000000000006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11"/>
          <c:y val="0.20588235294117646"/>
          <c:w val="0.24539950812256794"/>
          <c:h val="0.588235294117639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77" r="0.7500000000000067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32"/>
          <c:h val="0.588235294117639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6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77" r="0.7500000000000067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tabSelected="1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43891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76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39" t="s">
        <v>74</v>
      </c>
      <c r="F9" s="44" t="s">
        <v>75</v>
      </c>
      <c r="G9" s="139" t="s">
        <v>74</v>
      </c>
      <c r="H9" s="44" t="s">
        <v>75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88">
        <v>115949.65</v>
      </c>
      <c r="F10" s="140">
        <v>122491.65</v>
      </c>
      <c r="G10" s="145">
        <v>142618.07</v>
      </c>
      <c r="H10" s="146">
        <v>150664.73000000001</v>
      </c>
      <c r="I10" s="147">
        <f t="shared" ref="I10:I13" si="0">IF(G10&gt;0,H10/G10-1,"")</f>
        <v>5.6421041176619502E-2</v>
      </c>
      <c r="J10" s="132">
        <f t="shared" ref="J10:J11" si="1">IF(G10&gt;0,H10-G10,"")</f>
        <v>8046.6600000000035</v>
      </c>
      <c r="K10" s="131" t="str">
        <f>IF(H10&lt;&gt;G10,"þ"," ")</f>
        <v>þ</v>
      </c>
    </row>
    <row r="11" spans="1:11" ht="12.75" customHeight="1">
      <c r="A11" s="77"/>
      <c r="B11" s="6"/>
      <c r="C11" s="4"/>
      <c r="D11" s="13" t="s">
        <v>6</v>
      </c>
      <c r="E11" s="88">
        <v>9662.4699999999993</v>
      </c>
      <c r="F11" s="140">
        <v>10207.64</v>
      </c>
      <c r="G11" s="145">
        <v>11884.84</v>
      </c>
      <c r="H11" s="146">
        <v>12555.4</v>
      </c>
      <c r="I11" s="147">
        <f t="shared" si="0"/>
        <v>5.6421457924549223E-2</v>
      </c>
      <c r="J11" s="132">
        <f t="shared" si="1"/>
        <v>670.55999999999949</v>
      </c>
      <c r="K11" s="131" t="str">
        <f>IF(H11&lt;&gt;G11,"þ"," ")</f>
        <v>þ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88">
        <v>28.68</v>
      </c>
      <c r="F12" s="140">
        <v>29.64</v>
      </c>
      <c r="G12" s="145">
        <v>35.28</v>
      </c>
      <c r="H12" s="146">
        <v>36.46</v>
      </c>
      <c r="I12" s="147">
        <f t="shared" si="0"/>
        <v>3.3446712018140534E-2</v>
      </c>
      <c r="J12" s="132">
        <f t="shared" ref="J12" si="2">IF(G12&gt;0,H12-G12,"")</f>
        <v>1.1799999999999997</v>
      </c>
      <c r="K12" s="131" t="str">
        <f>IF(H12&lt;&gt;G12,"þ"," ")</f>
        <v>þ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88">
        <v>6.59</v>
      </c>
      <c r="F13" s="140">
        <v>6.87</v>
      </c>
      <c r="G13" s="145">
        <v>8.11</v>
      </c>
      <c r="H13" s="146">
        <v>8.4499999999999993</v>
      </c>
      <c r="I13" s="147">
        <f t="shared" si="0"/>
        <v>4.1923551171393347E-2</v>
      </c>
      <c r="J13" s="132">
        <f t="shared" ref="J13" si="3">IF(G13&gt;0,H13-G13,"")</f>
        <v>0.33999999999999986</v>
      </c>
      <c r="K13" s="131" t="str">
        <f>IF(H13&lt;&gt;G13,"þ"," ")</f>
        <v>þ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16" t="s">
        <v>71</v>
      </c>
      <c r="F17" s="44" t="s">
        <v>71</v>
      </c>
      <c r="G17" s="116" t="s">
        <v>71</v>
      </c>
      <c r="H17" s="44" t="s">
        <v>71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155">
        <v>66266.62</v>
      </c>
      <c r="F18" s="153">
        <v>66266.62</v>
      </c>
      <c r="G18" s="156">
        <v>81507.94</v>
      </c>
      <c r="H18" s="154">
        <v>81507.94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>
      <c r="A19" s="77"/>
      <c r="B19" s="6"/>
      <c r="C19" s="4"/>
      <c r="D19" s="13" t="s">
        <v>6</v>
      </c>
      <c r="E19" s="155">
        <v>5522.22</v>
      </c>
      <c r="F19" s="153">
        <v>5522.22</v>
      </c>
      <c r="G19" s="156">
        <v>6792.33</v>
      </c>
      <c r="H19" s="154">
        <v>6792.33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155">
        <v>14.94</v>
      </c>
      <c r="F20" s="153">
        <v>14.94</v>
      </c>
      <c r="G20" s="156">
        <v>18.38</v>
      </c>
      <c r="H20" s="154">
        <v>18.38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16" t="s">
        <v>71</v>
      </c>
      <c r="F24" s="44" t="s">
        <v>71</v>
      </c>
      <c r="G24" s="116" t="s">
        <v>71</v>
      </c>
      <c r="H24" s="44" t="s">
        <v>71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155">
        <v>53753.27</v>
      </c>
      <c r="F25" s="153">
        <v>53753.27</v>
      </c>
      <c r="G25" s="156">
        <v>66116.52</v>
      </c>
      <c r="H25" s="154">
        <v>66116.52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>
      <c r="A26" s="77"/>
      <c r="B26" s="6"/>
      <c r="C26" s="4"/>
      <c r="D26" s="13" t="s">
        <v>6</v>
      </c>
      <c r="E26" s="155">
        <v>4479.4399999999996</v>
      </c>
      <c r="F26" s="153">
        <v>4479.4399999999996</v>
      </c>
      <c r="G26" s="156">
        <v>5509.71</v>
      </c>
      <c r="H26" s="154">
        <v>5509.71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155">
        <v>15.54</v>
      </c>
      <c r="F27" s="153">
        <v>15.54</v>
      </c>
      <c r="G27" s="156">
        <v>19.11</v>
      </c>
      <c r="H27" s="154">
        <v>19.11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16" t="s">
        <v>71</v>
      </c>
      <c r="F31" s="44" t="s">
        <v>71</v>
      </c>
      <c r="G31" s="116" t="s">
        <v>71</v>
      </c>
      <c r="H31" s="44" t="s">
        <v>71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155">
        <v>66369.72</v>
      </c>
      <c r="F32" s="153">
        <v>66369.72</v>
      </c>
      <c r="G32" s="156">
        <v>81634.759999999995</v>
      </c>
      <c r="H32" s="154">
        <v>81634.759999999995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>
      <c r="A33" s="77"/>
      <c r="B33" s="6"/>
      <c r="C33" s="4"/>
      <c r="D33" s="13" t="s">
        <v>6</v>
      </c>
      <c r="E33" s="155">
        <v>5530.81</v>
      </c>
      <c r="F33" s="153">
        <v>5530.81</v>
      </c>
      <c r="G33" s="156">
        <v>6802.9</v>
      </c>
      <c r="H33" s="154">
        <v>6802.9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155">
        <v>14.88</v>
      </c>
      <c r="F34" s="153">
        <v>14.88</v>
      </c>
      <c r="G34" s="156">
        <v>18.3</v>
      </c>
      <c r="H34" s="154">
        <v>18.3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16" t="s">
        <v>71</v>
      </c>
      <c r="H38" s="44" t="s">
        <v>71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56">
        <f>G12+G20</f>
        <v>53.66</v>
      </c>
      <c r="H39" s="154">
        <f>H12+H20</f>
        <v>54.84</v>
      </c>
      <c r="I39" s="148">
        <f>IF(G39&gt;0,H39/G39-1,"")</f>
        <v>2.1990309355199633E-2</v>
      </c>
      <c r="J39" s="144">
        <f>IF(G39&gt;0,H39-G39,"")</f>
        <v>1.1800000000000068</v>
      </c>
      <c r="K39" s="131" t="str">
        <f>IF(H39&lt;&gt;G39,"þ"," ")</f>
        <v>þ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56">
        <f>G12+G27</f>
        <v>54.39</v>
      </c>
      <c r="H40" s="154">
        <f>H12+H27</f>
        <v>55.57</v>
      </c>
      <c r="I40" s="148">
        <f>IF(G40&gt;0,H40/G40-1,"")</f>
        <v>2.1695164552307356E-2</v>
      </c>
      <c r="J40" s="144">
        <f>IF(G40&gt;0,H40-G40,"")</f>
        <v>1.1799999999999997</v>
      </c>
      <c r="K40" s="131" t="str">
        <f>IF(H40&lt;&gt;G40,"þ"," ")</f>
        <v>þ</v>
      </c>
    </row>
    <row r="41" spans="1:11" ht="12.75" customHeight="1">
      <c r="A41" s="77"/>
      <c r="B41" s="104" t="s">
        <v>53</v>
      </c>
      <c r="E41" s="9"/>
      <c r="F41" s="29" t="s">
        <v>20</v>
      </c>
      <c r="G41" s="156">
        <f>G12+G34</f>
        <v>53.58</v>
      </c>
      <c r="H41" s="154">
        <f>H12+H34</f>
        <v>54.760000000000005</v>
      </c>
      <c r="I41" s="148">
        <f>IF(G41&gt;0,H41/G41-1,"")</f>
        <v>2.2023142963792486E-2</v>
      </c>
      <c r="J41" s="144">
        <f>IF(G41&gt;0,H41-G41,"")</f>
        <v>1.1800000000000068</v>
      </c>
      <c r="K41" s="131" t="str">
        <f>IF(H41&lt;&gt;G41,"þ"," ")</f>
        <v>þ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16" t="s">
        <v>72</v>
      </c>
      <c r="F44" s="44" t="s">
        <v>73</v>
      </c>
      <c r="G44" s="116" t="s">
        <v>72</v>
      </c>
      <c r="H44" s="44" t="s">
        <v>73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155">
        <v>203446.53</v>
      </c>
      <c r="F45" s="153">
        <v>203446.53</v>
      </c>
      <c r="G45" s="156">
        <f t="shared" ref="G45:H48" si="4">E45*1.23</f>
        <v>250239.23189999998</v>
      </c>
      <c r="H45" s="154">
        <f t="shared" si="4"/>
        <v>250239.23189999998</v>
      </c>
      <c r="I45" s="148">
        <f>IF(G45&gt;0,H45/G45-1,"")</f>
        <v>0</v>
      </c>
      <c r="J45" s="144">
        <f>IF(G45&gt;0,H45-G45,"")</f>
        <v>0</v>
      </c>
      <c r="K45" s="131" t="str">
        <f>IF(H45&lt;&gt;G45,"þ"," ")</f>
        <v xml:space="preserve"> </v>
      </c>
    </row>
    <row r="46" spans="1:11" ht="12.75" customHeight="1">
      <c r="A46" s="77"/>
      <c r="B46" s="6"/>
      <c r="C46" s="4"/>
      <c r="D46" s="13" t="s">
        <v>6</v>
      </c>
      <c r="E46" s="155">
        <v>16953.88</v>
      </c>
      <c r="F46" s="153">
        <v>16953.88</v>
      </c>
      <c r="G46" s="156">
        <f t="shared" si="4"/>
        <v>20853.272400000002</v>
      </c>
      <c r="H46" s="154">
        <f t="shared" si="4"/>
        <v>20853.272400000002</v>
      </c>
      <c r="I46" s="148">
        <f t="shared" ref="I46:I48" si="5">IF(G46&gt;0,H46/G46-1,"")</f>
        <v>0</v>
      </c>
      <c r="J46" s="144">
        <f t="shared" ref="J46:J48" si="6">IF(G46&gt;0,H46-G46,"")</f>
        <v>0</v>
      </c>
      <c r="K46" s="131" t="str">
        <f>IF(H46&lt;&gt;G46,"þ"," ")</f>
        <v xml:space="preserve"> 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155">
        <v>46.02</v>
      </c>
      <c r="F47" s="153">
        <v>46.02</v>
      </c>
      <c r="G47" s="156">
        <f t="shared" si="4"/>
        <v>56.604600000000005</v>
      </c>
      <c r="H47" s="154">
        <f t="shared" si="4"/>
        <v>56.604600000000005</v>
      </c>
      <c r="I47" s="148">
        <f t="shared" si="5"/>
        <v>0</v>
      </c>
      <c r="J47" s="144">
        <f t="shared" si="6"/>
        <v>0</v>
      </c>
      <c r="K47" s="131" t="str">
        <f>IF(H47&lt;&gt;G47,"þ"," ")</f>
        <v xml:space="preserve"> 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155">
        <v>18.79</v>
      </c>
      <c r="F48" s="153">
        <v>18.79</v>
      </c>
      <c r="G48" s="156">
        <f t="shared" si="4"/>
        <v>23.111699999999999</v>
      </c>
      <c r="H48" s="154">
        <f t="shared" si="4"/>
        <v>23.111699999999999</v>
      </c>
      <c r="I48" s="148">
        <f t="shared" si="5"/>
        <v>0</v>
      </c>
      <c r="J48" s="144">
        <f t="shared" si="6"/>
        <v>0</v>
      </c>
      <c r="K48" s="131" t="str">
        <f>IF(H48&lt;&gt;G48,"þ"," ")</f>
        <v xml:space="preserve"> 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155">
        <v>29984.06</v>
      </c>
      <c r="F53" s="153">
        <v>29984.06</v>
      </c>
      <c r="G53" s="156">
        <v>36880.39</v>
      </c>
      <c r="H53" s="154">
        <v>36880.39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>
      <c r="A54" s="77"/>
      <c r="B54" s="6"/>
      <c r="C54" s="4"/>
      <c r="D54" s="13" t="s">
        <v>6</v>
      </c>
      <c r="E54" s="155">
        <v>2498.67</v>
      </c>
      <c r="F54" s="153">
        <v>2498.67</v>
      </c>
      <c r="G54" s="156">
        <v>3073.36</v>
      </c>
      <c r="H54" s="154">
        <v>3073.36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155">
        <v>8.73</v>
      </c>
      <c r="F55" s="153">
        <v>8.73</v>
      </c>
      <c r="G55" s="156">
        <v>10.74</v>
      </c>
      <c r="H55" s="154">
        <v>10.74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43891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PAK S.A. obowiązująca od dnia 2020-03-01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4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>Dla grupy A5 opłaty źródła i przesyłu dotyczą MPEC-KONIN Sp. z o.o.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</v>
      </c>
      <c r="I28" s="115">
        <f>1-H28</f>
        <v>1</v>
      </c>
      <c r="J28" s="30"/>
      <c r="K28" s="130"/>
    </row>
    <row r="29" spans="1:12" ht="12.75" customHeight="1">
      <c r="A29" s="77"/>
      <c r="B29" s="4"/>
      <c r="D29" s="120">
        <f>I11*Ceny!G11</f>
        <v>95.078720000000004</v>
      </c>
      <c r="E29" s="120">
        <f>I11*Ceny!G46</f>
        <v>166.82617920000001</v>
      </c>
      <c r="F29" s="120"/>
      <c r="G29" s="120"/>
      <c r="H29" s="115">
        <f>1-H28+0.001</f>
        <v>1.0009999999999999</v>
      </c>
      <c r="I29" s="115">
        <f>1-H29</f>
        <v>-9.9999999999988987E-4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705.6</v>
      </c>
      <c r="E30" s="120">
        <f>I20*Ceny!G47</f>
        <v>1132.0920000000001</v>
      </c>
      <c r="F30" s="117"/>
      <c r="G30" s="116"/>
      <c r="H30" s="141">
        <f>IF(F20=1,IF(E15&lt;=3,D29,E29),0)</f>
        <v>166.82617920000001</v>
      </c>
      <c r="I30" s="32">
        <f>IF(F20=1,IF(E15&lt;=3,D31,E31),0)</f>
        <v>166.82617920000001</v>
      </c>
      <c r="J30" s="149">
        <f>IF(H30&gt;0,I30/H30-1,0)</f>
        <v>0</v>
      </c>
      <c r="K30" s="131" t="str">
        <f>IF(H30&lt;&gt;I30,"þ"," ")</f>
        <v xml:space="preserve"> </v>
      </c>
    </row>
    <row r="31" spans="1:12" ht="12.75" customHeight="1">
      <c r="A31" s="77"/>
      <c r="B31" s="6"/>
      <c r="C31" s="59" t="s">
        <v>69</v>
      </c>
      <c r="D31" s="121">
        <f>I11*Ceny!H11</f>
        <v>100.4432</v>
      </c>
      <c r="E31" s="121">
        <f>I11*Ceny!H46</f>
        <v>166.82617920000001</v>
      </c>
      <c r="F31" s="118"/>
      <c r="G31" s="118"/>
      <c r="H31" s="91">
        <f>IF(F20=1,IF(E15&lt;=3,D30,E30),0)</f>
        <v>1132.0920000000001</v>
      </c>
      <c r="I31" s="60">
        <f>IF(F20=1,IF(E15&lt;=3,D32,E32),0)</f>
        <v>1132.0920000000001</v>
      </c>
      <c r="J31" s="151">
        <f>IF(H31&gt;0,I31/H31-1,0)</f>
        <v>0</v>
      </c>
      <c r="K31" s="131" t="str">
        <f t="shared" ref="K31:K36" si="0">IF(H31&lt;&gt;I31,"þ"," ")</f>
        <v xml:space="preserve"> </v>
      </c>
    </row>
    <row r="32" spans="1:12" ht="12.75" customHeight="1">
      <c r="A32" s="77"/>
      <c r="B32" s="6"/>
      <c r="C32" s="12" t="s">
        <v>70</v>
      </c>
      <c r="D32" s="122">
        <f>I20*Ceny!H12</f>
        <v>729.2</v>
      </c>
      <c r="E32" s="122">
        <f>I20*Ceny!H47</f>
        <v>1132.0920000000001</v>
      </c>
      <c r="F32" s="113"/>
      <c r="G32" s="113"/>
      <c r="H32" s="85">
        <f>SUM(H30:H31)</f>
        <v>1298.9181792000002</v>
      </c>
      <c r="I32" s="33">
        <f>SUM(I30:I31)</f>
        <v>1298.9181792000002</v>
      </c>
      <c r="J32" s="150">
        <f>IF(H32&gt;0,I32/H32-1,0)</f>
        <v>0</v>
      </c>
      <c r="K32" s="131" t="str">
        <f t="shared" si="0"/>
        <v xml:space="preserve"> </v>
      </c>
    </row>
    <row r="33" spans="1:12" ht="12.75" customHeight="1">
      <c r="A33" s="77"/>
      <c r="B33" s="6"/>
      <c r="C33" s="4"/>
      <c r="D33" s="120">
        <f>I11*Ceny!G19</f>
        <v>54.338639999999998</v>
      </c>
      <c r="E33" s="120">
        <f>I11*Ceny!G26</f>
        <v>44.077680000000001</v>
      </c>
      <c r="F33" s="120">
        <f>I11*Ceny!G33</f>
        <v>54.423200000000001</v>
      </c>
      <c r="G33" s="120">
        <f>I11*Ceny!G54</f>
        <v>24.586880000000001</v>
      </c>
      <c r="H33" s="86"/>
      <c r="I33" s="34" t="s">
        <v>40</v>
      </c>
      <c r="J33" s="90">
        <f>I32-H32</f>
        <v>0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367.59999999999997</v>
      </c>
      <c r="E34" s="120">
        <f>I20*Ceny!G27</f>
        <v>382.2</v>
      </c>
      <c r="F34" s="120">
        <f>I20*Ceny!G34</f>
        <v>366</v>
      </c>
      <c r="G34" s="120">
        <f>I20*Ceny!G55</f>
        <v>214.8</v>
      </c>
      <c r="H34" s="141">
        <f>IF(F20=1,IF(E15=1,D33,IF(E15=2,E33,IF(E15=3,F33,IF(E15=4,G33,0)))),0)</f>
        <v>24.586880000000001</v>
      </c>
      <c r="I34" s="32">
        <f>IF(F20=1,IF(E15=1,D35,IF(E15=2,E35,IF(E15=3,F35,IF(E15=4,G35,0)))),0)</f>
        <v>24.586880000000001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>
      <c r="A35" s="77"/>
      <c r="B35" s="6"/>
      <c r="C35" s="59" t="s">
        <v>35</v>
      </c>
      <c r="D35" s="121">
        <f>I11*Ceny!H19</f>
        <v>54.338639999999998</v>
      </c>
      <c r="E35" s="121">
        <f>I11*Ceny!H26</f>
        <v>44.077680000000001</v>
      </c>
      <c r="F35" s="121">
        <f>I11*Ceny!H33</f>
        <v>54.423200000000001</v>
      </c>
      <c r="G35" s="121">
        <f>I11*Ceny!H54</f>
        <v>24.586880000000001</v>
      </c>
      <c r="H35" s="91">
        <f>IF(F20=1,IF(E15=1,D34,IF(E15=2,E34,IF(E15=3,F34,IF(E15=4,G34,0)))),0)</f>
        <v>214.8</v>
      </c>
      <c r="I35" s="60">
        <f>IF(F20=1,IF(E15=1,D36,IF(E15=2,E36,IF(E15=3,F36,IF(E15=4,G36,0)))),0)</f>
        <v>214.8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>
      <c r="A36" s="77"/>
      <c r="B36" s="6"/>
      <c r="C36" s="12" t="s">
        <v>45</v>
      </c>
      <c r="D36" s="122">
        <f>I20*Ceny!H20</f>
        <v>367.59999999999997</v>
      </c>
      <c r="E36" s="122">
        <f>I20*Ceny!H27</f>
        <v>382.2</v>
      </c>
      <c r="F36" s="122">
        <f>I20*Ceny!H34</f>
        <v>366</v>
      </c>
      <c r="G36" s="122">
        <f>I20*Ceny!H55</f>
        <v>214.8</v>
      </c>
      <c r="H36" s="85">
        <f>SUM(H34:H35)</f>
        <v>239.38688000000002</v>
      </c>
      <c r="I36" s="33">
        <f>SUM(I34:I35)</f>
        <v>239.38688000000002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1538.3050592000002</v>
      </c>
      <c r="I40" s="62">
        <f>I32+I36+I38</f>
        <v>1538.3050592000002</v>
      </c>
      <c r="J40" s="152">
        <f>IF(H40&gt;0,I40/H40-1,0)</f>
        <v>0</v>
      </c>
      <c r="K40" s="131" t="str">
        <f t="shared" ref="K40" si="1">IF(H40&lt;&gt;I40,"þ"," ")</f>
        <v xml:space="preserve"> 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0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>Dla grupy A5 opłaty źródła i przesyłu dotyczą MPEC-KONIN Sp. z o.o.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1140.9445600000001</v>
      </c>
      <c r="E45" s="120">
        <f>I11*Ceny!G45</f>
        <v>2001.9138551999999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705.6</v>
      </c>
      <c r="E46" s="120">
        <f>I20*Ceny!G47</f>
        <v>1132.0920000000001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1205.3178400000002</v>
      </c>
      <c r="E47" s="121">
        <f>I11*Ceny!H45</f>
        <v>2001.9138551999999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729.2</v>
      </c>
      <c r="E48" s="133">
        <f>I20*Ceny!H47</f>
        <v>1132.0920000000001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652.06352000000004</v>
      </c>
      <c r="E49" s="120">
        <f>I11*Ceny!G25</f>
        <v>528.93216000000007</v>
      </c>
      <c r="F49" s="120">
        <f>I11*Ceny!G32</f>
        <v>653.07808</v>
      </c>
      <c r="G49" s="120">
        <f>I11*Ceny!G53</f>
        <v>295.04311999999999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367.59999999999997</v>
      </c>
      <c r="E50" s="120">
        <f>I20*Ceny!G27</f>
        <v>382.2</v>
      </c>
      <c r="F50" s="120">
        <f>I20*Ceny!G34</f>
        <v>366</v>
      </c>
      <c r="G50" s="120">
        <f>I20*Ceny!G55</f>
        <v>214.8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652.06352000000004</v>
      </c>
      <c r="E51" s="121">
        <f>I11*Ceny!H25</f>
        <v>528.93216000000007</v>
      </c>
      <c r="F51" s="121">
        <f>I11*Ceny!H32</f>
        <v>653.07808</v>
      </c>
      <c r="G51" s="121">
        <f>I11*Ceny!H53</f>
        <v>295.04311999999999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367.59999999999997</v>
      </c>
      <c r="E52" s="122">
        <f>I20*Ceny!H27</f>
        <v>382.2</v>
      </c>
      <c r="F52" s="122">
        <f>I20*Ceny!H34</f>
        <v>366</v>
      </c>
      <c r="G52" s="122">
        <f>I20*Ceny!H55</f>
        <v>214.8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2020-02-17T08:24:55Z</dcterms:modified>
</cp:coreProperties>
</file>